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Prive\Cirrus\"/>
    </mc:Choice>
  </mc:AlternateContent>
  <bookViews>
    <workbookView xWindow="0" yWindow="0" windowWidth="21570" windowHeight="8145"/>
  </bookViews>
  <sheets>
    <sheet name="SR20 generic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2" i="1" l="1"/>
  <c r="B31" i="1" l="1"/>
  <c r="B19" i="1"/>
  <c r="C14" i="1" l="1"/>
  <c r="B14" i="1" s="1"/>
  <c r="C16" i="1"/>
  <c r="B34" i="1" l="1"/>
  <c r="B41" i="1" l="1"/>
  <c r="B39" i="1"/>
  <c r="B37" i="1"/>
  <c r="B35" i="1"/>
  <c r="B27" i="1"/>
  <c r="B28" i="1" l="1"/>
  <c r="C13" i="1"/>
  <c r="B13" i="1" s="1"/>
  <c r="B30" i="1"/>
  <c r="B32" i="1" s="1"/>
  <c r="B18" i="1"/>
  <c r="B17" i="1"/>
  <c r="B8" i="1"/>
  <c r="C3" i="1"/>
  <c r="B3" i="1" l="1"/>
  <c r="B16" i="1" s="1"/>
  <c r="B4" i="1" l="1"/>
  <c r="B5" i="1" s="1"/>
  <c r="B9" i="1"/>
  <c r="B36" i="1" l="1"/>
  <c r="B38" i="1" l="1"/>
  <c r="B40" i="1" l="1"/>
  <c r="B43" i="1" s="1"/>
  <c r="B21" i="1" l="1"/>
  <c r="B23" i="1" s="1"/>
  <c r="B45" i="1" s="1"/>
</calcChain>
</file>

<file path=xl/sharedStrings.xml><?xml version="1.0" encoding="utf-8"?>
<sst xmlns="http://schemas.openxmlformats.org/spreadsheetml/2006/main" count="56" uniqueCount="54">
  <si>
    <t>Kennzeichen</t>
  </si>
  <si>
    <t>Abschreibungsdauer (Jahre)</t>
  </si>
  <si>
    <t>Restwert</t>
  </si>
  <si>
    <t>Gesamtabschreibung</t>
  </si>
  <si>
    <t>Abschreibung p.a.</t>
  </si>
  <si>
    <t>Hangarierung p.a.</t>
  </si>
  <si>
    <t>Versicherung p.a.</t>
  </si>
  <si>
    <t>Verwaltung</t>
  </si>
  <si>
    <t>Summe Fixkosten p.a.</t>
  </si>
  <si>
    <t>Betriebsstunden p.a.</t>
  </si>
  <si>
    <t>Fixkosten/Stunde:</t>
  </si>
  <si>
    <t>Treibstoffverbrauch/Std.</t>
  </si>
  <si>
    <t>TS-Kosten (€/l)</t>
  </si>
  <si>
    <t>(netto)</t>
  </si>
  <si>
    <t>Treibstoffkosten (€/Std.)</t>
  </si>
  <si>
    <t>Öl, Reifen (5%)</t>
  </si>
  <si>
    <t>Wartung</t>
  </si>
  <si>
    <t>Kosten 50-Std.-Kontr.</t>
  </si>
  <si>
    <t>Kosten 100-Std.-Kontr.</t>
  </si>
  <si>
    <t>Wartungskosten (€/Std.)</t>
  </si>
  <si>
    <t>Kosten Austauschmotor</t>
  </si>
  <si>
    <t>Motorrücklagen/Std.</t>
  </si>
  <si>
    <t>Kosten Propellerüberholung</t>
  </si>
  <si>
    <t>Propellerrücklagen/Std.</t>
  </si>
  <si>
    <t>Reparaturpauschale (€/Std.)</t>
  </si>
  <si>
    <t>Variable Kosten / Stunde:</t>
  </si>
  <si>
    <t>Gesamtkosten/Stunde:</t>
  </si>
  <si>
    <t>D-E…</t>
  </si>
  <si>
    <t>Kurs $/€</t>
  </si>
  <si>
    <t>Kaufpreis $</t>
  </si>
  <si>
    <t>Kaufpreis netto (€)</t>
  </si>
  <si>
    <t>Haftpfl. + Kasko (Prozent vom Kaufpreis)</t>
  </si>
  <si>
    <t>TBO (Std.):</t>
  </si>
  <si>
    <t>CAPS Repack</t>
  </si>
  <si>
    <t>Alle 10 Jahre (ca. Preis)</t>
  </si>
  <si>
    <t>CAPS Line Cutter</t>
  </si>
  <si>
    <t>Alle 6 Jahre (ca. Preis)</t>
  </si>
  <si>
    <t>Zusatzkosten 500Std.</t>
  </si>
  <si>
    <t>Avionikprüfung</t>
  </si>
  <si>
    <t>(nicht mehr für alle Flugzeuge verpflichtend)</t>
  </si>
  <si>
    <t>dv. Eigenkapital</t>
  </si>
  <si>
    <t>dv. Fremdfinanzierung</t>
  </si>
  <si>
    <t>bzw.</t>
  </si>
  <si>
    <t>(Leistung 75%)</t>
  </si>
  <si>
    <t>Sonstige Life Limited Items</t>
  </si>
  <si>
    <t>Rücklagen für 500 Std. in €/h</t>
  </si>
  <si>
    <t>Zusatzarbeiten/-kosten 1.000Std.</t>
  </si>
  <si>
    <t>Rücklagen für 1.000 Std. €/h</t>
  </si>
  <si>
    <t>(Inspektion/Wartung Alternator, Magnete etc.)</t>
  </si>
  <si>
    <t>Annual</t>
  </si>
  <si>
    <t>Lufttüchtigkeitsprüfung</t>
  </si>
  <si>
    <t>-</t>
  </si>
  <si>
    <t>(Auspuffanl.)</t>
  </si>
  <si>
    <t>Kalkulation Flugzeugkosten SR20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</si>
</sst>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#,##0.00\ [$USD]"/>
    <numFmt numFmtId="166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4" fillId="0" borderId="0" xfId="0" applyNumberFormat="1" applyFont="1"/>
    <xf numFmtId="0" fontId="1" fillId="0" borderId="0" xfId="0" applyFont="1"/>
    <xf numFmtId="166" fontId="0" fillId="0" borderId="0" xfId="0" applyNumberFormat="1"/>
    <xf numFmtId="166" fontId="6" fillId="0" borderId="0" xfId="0" applyNumberFormat="1" applyFont="1"/>
    <xf numFmtId="166" fontId="3" fillId="0" borderId="0" xfId="0" applyNumberFormat="1" applyFont="1"/>
    <xf numFmtId="166" fontId="3" fillId="0" borderId="0" xfId="1" applyNumberFormat="1" applyFont="1"/>
    <xf numFmtId="166" fontId="1" fillId="0" borderId="0" xfId="1" applyNumberFormat="1"/>
    <xf numFmtId="166" fontId="5" fillId="0" borderId="0" xfId="0" applyNumberFormat="1" applyFont="1"/>
    <xf numFmtId="2" fontId="0" fillId="2" borderId="0" xfId="0" applyNumberFormat="1" applyFill="1" applyProtection="1">
      <protection locked="0"/>
    </xf>
    <xf numFmtId="9" fontId="0" fillId="2" borderId="0" xfId="2" applyFont="1" applyFill="1" applyProtection="1">
      <protection locked="0"/>
    </xf>
    <xf numFmtId="165" fontId="0" fillId="2" borderId="0" xfId="0" applyNumberFormat="1" applyFill="1" applyProtection="1">
      <protection locked="0"/>
    </xf>
    <xf numFmtId="0" fontId="0" fillId="2" borderId="0" xfId="0" applyNumberFormat="1" applyFill="1" applyProtection="1">
      <protection locked="0"/>
    </xf>
    <xf numFmtId="166" fontId="1" fillId="2" borderId="0" xfId="1" applyNumberFormat="1" applyFill="1" applyProtection="1">
      <protection locked="0"/>
    </xf>
    <xf numFmtId="10" fontId="0" fillId="2" borderId="0" xfId="2" applyNumberFormat="1" applyFont="1" applyFill="1" applyProtection="1">
      <protection locked="0"/>
    </xf>
    <xf numFmtId="0" fontId="1" fillId="2" borderId="0" xfId="1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166" fontId="1" fillId="2" borderId="0" xfId="1" applyNumberFormat="1" applyFont="1" applyFill="1" applyProtection="1">
      <protection locked="0"/>
    </xf>
  </cellXfs>
  <cellStyles count="3">
    <cellStyle name="Euro" xfId="1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unden-Information\Kalkulation\2020-03%20in%20Arbeit\10%20Kalkulation%20SR22T%20GTS%20neu%202020-03%20Grundtab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22 Turbo generic"/>
    </sheetNames>
    <sheetDataSet>
      <sheetData sheetId="0">
        <row r="3">
          <cell r="C3">
            <v>1.1000000000000001</v>
          </cell>
        </row>
        <row r="8">
          <cell r="B8">
            <v>1</v>
          </cell>
        </row>
        <row r="13">
          <cell r="C13">
            <v>13800</v>
          </cell>
        </row>
        <row r="14">
          <cell r="C14">
            <v>2300</v>
          </cell>
        </row>
        <row r="16">
          <cell r="C16">
            <v>0.01</v>
          </cell>
        </row>
        <row r="17">
          <cell r="B17">
            <v>1875</v>
          </cell>
        </row>
        <row r="18">
          <cell r="B18">
            <v>625</v>
          </cell>
        </row>
        <row r="19">
          <cell r="B19">
            <v>610</v>
          </cell>
        </row>
        <row r="30">
          <cell r="B30">
            <v>350</v>
          </cell>
        </row>
        <row r="31">
          <cell r="B31">
            <v>1670</v>
          </cell>
        </row>
        <row r="35">
          <cell r="B35">
            <v>3800</v>
          </cell>
        </row>
        <row r="36">
          <cell r="B36">
            <v>1.5833333333333333</v>
          </cell>
        </row>
        <row r="37">
          <cell r="B37">
            <v>1200</v>
          </cell>
        </row>
        <row r="38">
          <cell r="B38">
            <v>2.4</v>
          </cell>
        </row>
        <row r="39">
          <cell r="B39">
            <v>1200</v>
          </cell>
        </row>
        <row r="40">
          <cell r="B40">
            <v>1.2</v>
          </cell>
        </row>
        <row r="41">
          <cell r="B4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Layout" zoomScaleNormal="100" workbookViewId="0">
      <selection activeCell="B27" sqref="B27"/>
    </sheetView>
  </sheetViews>
  <sheetFormatPr defaultColWidth="11.42578125" defaultRowHeight="12.75" x14ac:dyDescent="0.2"/>
  <cols>
    <col min="1" max="1" width="28.28515625" customWidth="1"/>
    <col min="2" max="2" width="13.28515625" style="9" bestFit="1" customWidth="1"/>
    <col min="3" max="3" width="11.7109375" bestFit="1" customWidth="1"/>
    <col min="4" max="4" width="15.42578125" bestFit="1" customWidth="1"/>
  </cols>
  <sheetData>
    <row r="1" spans="1:4" ht="15.75" x14ac:dyDescent="0.25">
      <c r="A1" s="1" t="s">
        <v>53</v>
      </c>
    </row>
    <row r="2" spans="1:4" x14ac:dyDescent="0.2">
      <c r="A2" t="s">
        <v>0</v>
      </c>
      <c r="B2" s="11" t="s">
        <v>27</v>
      </c>
      <c r="C2" s="5" t="s">
        <v>28</v>
      </c>
      <c r="D2" s="5" t="s">
        <v>29</v>
      </c>
    </row>
    <row r="3" spans="1:4" x14ac:dyDescent="0.2">
      <c r="A3" t="s">
        <v>30</v>
      </c>
      <c r="B3" s="12">
        <f>D3/C3</f>
        <v>136363.63636363635</v>
      </c>
      <c r="C3" s="15">
        <f>'[1]SR22 Turbo generic'!$C$3</f>
        <v>1.1000000000000001</v>
      </c>
      <c r="D3" s="17">
        <v>150000</v>
      </c>
    </row>
    <row r="4" spans="1:4" x14ac:dyDescent="0.2">
      <c r="A4" t="s">
        <v>40</v>
      </c>
      <c r="B4" s="13">
        <f>B3*C4</f>
        <v>102272.72727272726</v>
      </c>
      <c r="C4" s="16">
        <v>0.75</v>
      </c>
    </row>
    <row r="5" spans="1:4" x14ac:dyDescent="0.2">
      <c r="A5" t="s">
        <v>41</v>
      </c>
      <c r="B5" s="13">
        <f>B3-B4</f>
        <v>34090.909090909088</v>
      </c>
    </row>
    <row r="6" spans="1:4" x14ac:dyDescent="0.2">
      <c r="A6" t="s">
        <v>42</v>
      </c>
    </row>
    <row r="7" spans="1:4" x14ac:dyDescent="0.2">
      <c r="A7" t="s">
        <v>1</v>
      </c>
      <c r="B7" s="18">
        <v>10</v>
      </c>
    </row>
    <row r="8" spans="1:4" x14ac:dyDescent="0.2">
      <c r="A8" t="s">
        <v>2</v>
      </c>
      <c r="B8" s="19">
        <f>'[1]SR22 Turbo generic'!$B$8</f>
        <v>1</v>
      </c>
    </row>
    <row r="9" spans="1:4" x14ac:dyDescent="0.2">
      <c r="A9" t="s">
        <v>3</v>
      </c>
      <c r="B9" s="9">
        <f>B3-B8</f>
        <v>136362.63636363635</v>
      </c>
    </row>
    <row r="10" spans="1:4" x14ac:dyDescent="0.2">
      <c r="A10" s="8" t="s">
        <v>4</v>
      </c>
      <c r="B10" s="9" t="s">
        <v>51</v>
      </c>
    </row>
    <row r="12" spans="1:4" x14ac:dyDescent="0.2">
      <c r="A12" t="s">
        <v>5</v>
      </c>
      <c r="B12" s="19">
        <f>1500*12/4</f>
        <v>4500</v>
      </c>
    </row>
    <row r="13" spans="1:4" x14ac:dyDescent="0.2">
      <c r="A13" t="s">
        <v>33</v>
      </c>
      <c r="B13" s="9">
        <f>C13/10</f>
        <v>1380</v>
      </c>
      <c r="C13" s="9">
        <f>'[1]SR22 Turbo generic'!$C$13</f>
        <v>13800</v>
      </c>
      <c r="D13" t="s">
        <v>34</v>
      </c>
    </row>
    <row r="14" spans="1:4" x14ac:dyDescent="0.2">
      <c r="A14" t="s">
        <v>35</v>
      </c>
      <c r="B14" s="9">
        <f>C14/6</f>
        <v>383.33333333333331</v>
      </c>
      <c r="C14" s="9">
        <f>'[1]SR22 Turbo generic'!$C$14</f>
        <v>2300</v>
      </c>
      <c r="D14" t="s">
        <v>36</v>
      </c>
    </row>
    <row r="15" spans="1:4" x14ac:dyDescent="0.2">
      <c r="A15" s="4" t="s">
        <v>44</v>
      </c>
      <c r="B15" s="9">
        <v>700</v>
      </c>
    </row>
    <row r="16" spans="1:4" x14ac:dyDescent="0.2">
      <c r="A16" t="s">
        <v>6</v>
      </c>
      <c r="B16" s="9">
        <f>B3*C16+1250</f>
        <v>2613.6363636363635</v>
      </c>
      <c r="C16" s="20">
        <f>'[1]SR22 Turbo generic'!$C$16</f>
        <v>0.01</v>
      </c>
      <c r="D16" t="s">
        <v>31</v>
      </c>
    </row>
    <row r="17" spans="1:4" x14ac:dyDescent="0.2">
      <c r="A17" s="8" t="s">
        <v>49</v>
      </c>
      <c r="B17" s="19">
        <f>'[1]SR22 Turbo generic'!$B$17</f>
        <v>1875</v>
      </c>
    </row>
    <row r="18" spans="1:4" x14ac:dyDescent="0.2">
      <c r="A18" s="8" t="s">
        <v>50</v>
      </c>
      <c r="B18" s="19">
        <f>'[1]SR22 Turbo generic'!$B$18</f>
        <v>625</v>
      </c>
    </row>
    <row r="19" spans="1:4" x14ac:dyDescent="0.2">
      <c r="A19" t="s">
        <v>38</v>
      </c>
      <c r="B19" s="19">
        <f>'[1]SR22 Turbo generic'!$B$19</f>
        <v>610</v>
      </c>
      <c r="C19" t="s">
        <v>39</v>
      </c>
    </row>
    <row r="20" spans="1:4" x14ac:dyDescent="0.2">
      <c r="A20" t="s">
        <v>7</v>
      </c>
      <c r="B20" s="19">
        <v>1000</v>
      </c>
    </row>
    <row r="21" spans="1:4" x14ac:dyDescent="0.2">
      <c r="A21" t="s">
        <v>8</v>
      </c>
      <c r="B21" s="9">
        <f>SUM(B12:B20)</f>
        <v>13686.969696969696</v>
      </c>
    </row>
    <row r="22" spans="1:4" x14ac:dyDescent="0.2">
      <c r="A22" t="s">
        <v>9</v>
      </c>
      <c r="B22" s="21">
        <v>200</v>
      </c>
    </row>
    <row r="23" spans="1:4" x14ac:dyDescent="0.2">
      <c r="A23" s="2" t="s">
        <v>10</v>
      </c>
      <c r="B23" s="11">
        <f>B21/B22</f>
        <v>68.434848484848487</v>
      </c>
    </row>
    <row r="25" spans="1:4" x14ac:dyDescent="0.2">
      <c r="A25" t="s">
        <v>11</v>
      </c>
      <c r="B25" s="18">
        <v>40</v>
      </c>
      <c r="D25" s="7" t="s">
        <v>43</v>
      </c>
    </row>
    <row r="26" spans="1:4" x14ac:dyDescent="0.2">
      <c r="A26" t="s">
        <v>12</v>
      </c>
      <c r="B26" s="22">
        <v>2.9</v>
      </c>
      <c r="C26" t="s">
        <v>13</v>
      </c>
    </row>
    <row r="27" spans="1:4" x14ac:dyDescent="0.2">
      <c r="A27" t="s">
        <v>14</v>
      </c>
      <c r="B27" s="9">
        <f>B25*B26</f>
        <v>116</v>
      </c>
    </row>
    <row r="28" spans="1:4" x14ac:dyDescent="0.2">
      <c r="A28" t="s">
        <v>15</v>
      </c>
      <c r="B28" s="9">
        <f>0.05*B27</f>
        <v>5.8000000000000007</v>
      </c>
    </row>
    <row r="29" spans="1:4" x14ac:dyDescent="0.2">
      <c r="A29" s="2" t="s">
        <v>16</v>
      </c>
    </row>
    <row r="30" spans="1:4" x14ac:dyDescent="0.2">
      <c r="A30" t="s">
        <v>17</v>
      </c>
      <c r="B30" s="19">
        <f>'[1]SR22 Turbo generic'!$B$30</f>
        <v>350</v>
      </c>
    </row>
    <row r="31" spans="1:4" x14ac:dyDescent="0.2">
      <c r="A31" t="s">
        <v>18</v>
      </c>
      <c r="B31" s="19">
        <f>'[1]SR22 Turbo generic'!$B$31</f>
        <v>1670</v>
      </c>
    </row>
    <row r="32" spans="1:4" x14ac:dyDescent="0.2">
      <c r="A32" t="s">
        <v>19</v>
      </c>
      <c r="B32" s="9">
        <f>(B30+B31)/100</f>
        <v>20.2</v>
      </c>
    </row>
    <row r="33" spans="1:4" x14ac:dyDescent="0.2">
      <c r="A33" t="s">
        <v>20</v>
      </c>
      <c r="B33" s="9">
        <v>35000</v>
      </c>
      <c r="C33" s="5" t="s">
        <v>32</v>
      </c>
      <c r="D33" s="6">
        <v>2000</v>
      </c>
    </row>
    <row r="34" spans="1:4" x14ac:dyDescent="0.2">
      <c r="A34" t="s">
        <v>21</v>
      </c>
      <c r="B34" s="10">
        <f>B33/D33</f>
        <v>17.5</v>
      </c>
    </row>
    <row r="35" spans="1:4" x14ac:dyDescent="0.2">
      <c r="A35" t="s">
        <v>22</v>
      </c>
      <c r="B35" s="9">
        <f>'[1]SR22 Turbo generic'!$B$35</f>
        <v>3800</v>
      </c>
      <c r="C35" s="5" t="s">
        <v>32</v>
      </c>
      <c r="D35" s="6">
        <v>2400</v>
      </c>
    </row>
    <row r="36" spans="1:4" x14ac:dyDescent="0.2">
      <c r="A36" t="s">
        <v>23</v>
      </c>
      <c r="B36" s="9">
        <f>'[1]SR22 Turbo generic'!$B$36</f>
        <v>1.5833333333333333</v>
      </c>
    </row>
    <row r="37" spans="1:4" x14ac:dyDescent="0.2">
      <c r="A37" t="s">
        <v>37</v>
      </c>
      <c r="B37" s="19">
        <f>'[1]SR22 Turbo generic'!$B$37</f>
        <v>1200</v>
      </c>
      <c r="C37" t="s">
        <v>48</v>
      </c>
    </row>
    <row r="38" spans="1:4" x14ac:dyDescent="0.2">
      <c r="A38" t="s">
        <v>45</v>
      </c>
      <c r="B38" s="9">
        <f>'[1]SR22 Turbo generic'!$B$38</f>
        <v>2.4</v>
      </c>
    </row>
    <row r="39" spans="1:4" x14ac:dyDescent="0.2">
      <c r="A39" t="s">
        <v>46</v>
      </c>
      <c r="B39" s="23">
        <f>'[1]SR22 Turbo generic'!$B$39</f>
        <v>1200</v>
      </c>
      <c r="C39" s="8" t="s">
        <v>52</v>
      </c>
    </row>
    <row r="40" spans="1:4" x14ac:dyDescent="0.2">
      <c r="A40" t="s">
        <v>47</v>
      </c>
      <c r="B40" s="9">
        <f>'[1]SR22 Turbo generic'!$B$40</f>
        <v>1.2</v>
      </c>
    </row>
    <row r="41" spans="1:4" x14ac:dyDescent="0.2">
      <c r="A41" t="s">
        <v>24</v>
      </c>
      <c r="B41" s="9">
        <f>'[1]SR22 Turbo generic'!$B$41</f>
        <v>10</v>
      </c>
    </row>
    <row r="43" spans="1:4" x14ac:dyDescent="0.2">
      <c r="A43" s="2" t="s">
        <v>25</v>
      </c>
      <c r="B43" s="11">
        <f>B27+B28+B32+B34+B36+B41+B40+B38</f>
        <v>174.68333333333334</v>
      </c>
    </row>
    <row r="44" spans="1:4" s="3" customFormat="1" x14ac:dyDescent="0.2">
      <c r="A44"/>
      <c r="B44" s="9"/>
    </row>
    <row r="45" spans="1:4" x14ac:dyDescent="0.2">
      <c r="A45" s="3" t="s">
        <v>26</v>
      </c>
      <c r="B45" s="14">
        <f>B23+B43</f>
        <v>243.11818181818182</v>
      </c>
      <c r="C45" s="4" t="s">
        <v>13</v>
      </c>
    </row>
  </sheetData>
  <sheetProtection password="DFD2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horizontalDpi="4294967293" r:id="rId1"/>
  <headerFooter alignWithMargins="0">
    <oddHeader>&amp;L&amp;"Arial,Fett"&amp;12CD Aircraft GmbH</oddHeader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SR20 generic</vt:lpstr>
    </vt:vector>
  </TitlesOfParts>
  <Company>Kif.Kif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Jan-Peter Fischer</dc:creator>
  <cp:lastModifiedBy>Windows-gebruiker</cp:lastModifiedBy>
  <cp:lastPrinted>2020-04-25T18:01:35Z</cp:lastPrinted>
  <dcterms:created xsi:type="dcterms:W3CDTF">2005-05-04T07:51:09Z</dcterms:created>
  <dcterms:modified xsi:type="dcterms:W3CDTF">2020-07-20T13:41:32Z</dcterms:modified>
</cp:coreProperties>
</file>